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Novo_Site\INFOS EQUIPAS\DEAS_check\"/>
    </mc:Choice>
  </mc:AlternateContent>
  <xr:revisionPtr revIDLastSave="0" documentId="13_ncr:1_{6CA55FFF-DC48-4817-A4CC-58463C3B9572}" xr6:coauthVersionLast="47" xr6:coauthVersionMax="47" xr10:uidLastSave="{00000000-0000-0000-0000-000000000000}"/>
  <bookViews>
    <workbookView xWindow="-110" yWindow="-110" windowWidth="19420" windowHeight="11500" xr2:uid="{E81A0418-577A-4AF3-80C0-D87C78E01400}"/>
  </bookViews>
  <sheets>
    <sheet name="Fo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T32" i="1"/>
  <c r="T31" i="1"/>
  <c r="L15" i="1"/>
  <c r="L12" i="1"/>
  <c r="H5" i="1"/>
  <c r="M26" i="1" s="1"/>
  <c r="T26" i="1" s="1"/>
  <c r="M25" i="1" l="1"/>
  <c r="T25" i="1" s="1"/>
  <c r="U10" i="1"/>
  <c r="L29" i="1" s="1"/>
  <c r="T30" i="1" s="1"/>
  <c r="M24" i="1"/>
  <c r="T24" i="1" s="1"/>
  <c r="U34" i="1" l="1"/>
  <c r="L35" i="1"/>
  <c r="T35" i="1" s="1"/>
  <c r="T37" i="1" l="1"/>
</calcChain>
</file>

<file path=xl/sharedStrings.xml><?xml version="1.0" encoding="utf-8"?>
<sst xmlns="http://schemas.openxmlformats.org/spreadsheetml/2006/main" count="70" uniqueCount="48">
  <si>
    <t>Período de Faturação</t>
  </si>
  <si>
    <t>de</t>
  </si>
  <si>
    <t>a</t>
  </si>
  <si>
    <t>(</t>
  </si>
  <si>
    <t>dias</t>
  </si>
  <si>
    <t>)</t>
  </si>
  <si>
    <t>Leituras/Volume descarregado</t>
  </si>
  <si>
    <t>Data</t>
  </si>
  <si>
    <r>
      <t>Leitura (m</t>
    </r>
    <r>
      <rPr>
        <vertAlign val="superscript"/>
        <sz val="9"/>
        <color theme="1" tint="0.249977111117893"/>
        <rFont val="Gill Sans MT"/>
        <family val="2"/>
      </rPr>
      <t>3</t>
    </r>
    <r>
      <rPr>
        <sz val="9"/>
        <color theme="1" tint="0.249977111117893"/>
        <rFont val="Gill Sans MT"/>
        <family val="2"/>
      </rPr>
      <t>)</t>
    </r>
  </si>
  <si>
    <r>
      <t>Volume (m</t>
    </r>
    <r>
      <rPr>
        <vertAlign val="superscript"/>
        <sz val="9"/>
        <color theme="1" tint="0.249977111117893"/>
        <rFont val="Gill Sans MT"/>
        <family val="2"/>
      </rPr>
      <t>3</t>
    </r>
    <r>
      <rPr>
        <sz val="9"/>
        <color theme="1" tint="0.249977111117893"/>
        <rFont val="Gill Sans MT"/>
        <family val="2"/>
      </rPr>
      <t>)</t>
    </r>
  </si>
  <si>
    <r>
      <t>m</t>
    </r>
    <r>
      <rPr>
        <vertAlign val="superscript"/>
        <sz val="9"/>
        <color theme="1" tint="0.249977111117893"/>
        <rFont val="Gill Sans MT"/>
        <family val="2"/>
      </rPr>
      <t>3</t>
    </r>
  </si>
  <si>
    <t>contador SMAS</t>
  </si>
  <si>
    <t>real</t>
  </si>
  <si>
    <t>contador Água Residual</t>
  </si>
  <si>
    <t>Detalhe da Faturação</t>
  </si>
  <si>
    <t>Espécie</t>
  </si>
  <si>
    <t>Quantidade/Concentração</t>
  </si>
  <si>
    <t>Preço Unitário</t>
  </si>
  <si>
    <t>Valor a Pagar</t>
  </si>
  <si>
    <r>
      <t>€/m</t>
    </r>
    <r>
      <rPr>
        <vertAlign val="superscript"/>
        <sz val="9"/>
        <color theme="1" tint="0.249977111117893"/>
        <rFont val="Gill Sans MT"/>
        <family val="2"/>
      </rPr>
      <t>3</t>
    </r>
  </si>
  <si>
    <t>€</t>
  </si>
  <si>
    <t>Tarifa Variável - Industriais com contador de esgoto</t>
  </si>
  <si>
    <t>€/dia</t>
  </si>
  <si>
    <t>Q</t>
  </si>
  <si>
    <t>-</t>
  </si>
  <si>
    <t>CQO</t>
  </si>
  <si>
    <t>mg/L</t>
  </si>
  <si>
    <t>€/Kg</t>
  </si>
  <si>
    <r>
      <t>CBO</t>
    </r>
    <r>
      <rPr>
        <vertAlign val="subscript"/>
        <sz val="9"/>
        <color theme="1" tint="0.249977111117893"/>
        <rFont val="Gill Sans MT"/>
        <family val="2"/>
      </rPr>
      <t>5</t>
    </r>
  </si>
  <si>
    <t>SST</t>
  </si>
  <si>
    <t>Valor Total</t>
  </si>
  <si>
    <t>Volume estimado</t>
  </si>
  <si>
    <t>Cargas Poluentes (caraterização analítica)</t>
  </si>
  <si>
    <t>Observações:Operação não sujeita a IVA, de acordo com o estabelecido no nº2 do artigo 2ª do CIVA</t>
  </si>
  <si>
    <t>Tarifa de Recursos Hídricos - Saneamento</t>
  </si>
  <si>
    <t>Sub total (T)</t>
  </si>
  <si>
    <t>Volume de descarga para faturação (Qi):</t>
  </si>
  <si>
    <t>(a)</t>
  </si>
  <si>
    <t>(e)</t>
  </si>
  <si>
    <t xml:space="preserve">Tarifa Variável </t>
  </si>
  <si>
    <t>Tarifa Fixa</t>
  </si>
  <si>
    <t>(b)</t>
  </si>
  <si>
    <t>(d)</t>
  </si>
  <si>
    <t>(c)</t>
  </si>
  <si>
    <t>cálculos</t>
  </si>
  <si>
    <t>variáveis a introduzir</t>
  </si>
  <si>
    <r>
      <t xml:space="preserve"> Fórmula de cálculo tarifário das águas residuais industriais</t>
    </r>
    <r>
      <rPr>
        <sz val="11"/>
        <color theme="1" tint="0.249977111117893"/>
        <rFont val="Gill Sans MT"/>
        <family val="2"/>
      </rPr>
      <t xml:space="preserve"> (artigo 34.º do RDARI)</t>
    </r>
  </si>
  <si>
    <t>Tarifário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</si>
</sst>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16]d/mmm/yy;@"/>
    <numFmt numFmtId="165" formatCode="#,##0.0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9"/>
      <color theme="1" tint="0.249977111117893"/>
      <name val="Gill Sans MT"/>
      <family val="2"/>
    </font>
    <font>
      <vertAlign val="superscript"/>
      <sz val="9"/>
      <color theme="1" tint="0.249977111117893"/>
      <name val="Gill Sans MT"/>
      <family val="2"/>
    </font>
    <font>
      <sz val="8"/>
      <color theme="1" tint="0.249977111117893"/>
      <name val="Gill Sans MT"/>
      <family val="2"/>
    </font>
    <font>
      <sz val="9"/>
      <name val="Gill Sans MT"/>
      <family val="2"/>
    </font>
    <font>
      <vertAlign val="subscript"/>
      <sz val="9"/>
      <color theme="1" tint="0.249977111117893"/>
      <name val="Gill Sans MT"/>
      <family val="2"/>
    </font>
    <font>
      <b/>
      <sz val="9"/>
      <color theme="0"/>
      <name val="Gill Sans MT"/>
      <family val="2"/>
    </font>
    <font>
      <sz val="17"/>
      <color theme="1" tint="0.249977111117893"/>
      <name val="Gill Sans MT"/>
      <family val="2"/>
    </font>
    <font>
      <sz val="11"/>
      <color theme="1" tint="0.24997711111789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1" fillId="0" borderId="0" xfId="0" applyNumberFormat="1" applyFont="1"/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165" fontId="1" fillId="4" borderId="0" xfId="0" applyNumberFormat="1" applyFont="1" applyFill="1" applyAlignment="1">
      <alignment vertical="center"/>
    </xf>
    <xf numFmtId="0" fontId="1" fillId="4" borderId="0" xfId="0" applyFont="1" applyFill="1"/>
    <xf numFmtId="0" fontId="6" fillId="5" borderId="0" xfId="0" applyFont="1" applyFill="1" applyAlignment="1">
      <alignment horizontal="left" vertical="center"/>
    </xf>
    <xf numFmtId="0" fontId="6" fillId="5" borderId="0" xfId="0" applyFont="1" applyFill="1"/>
    <xf numFmtId="4" fontId="6" fillId="5" borderId="0" xfId="0" applyNumberFormat="1" applyFont="1" applyFill="1"/>
    <xf numFmtId="3" fontId="1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6" fillId="5" borderId="0" xfId="0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right" vertical="center"/>
    </xf>
    <xf numFmtId="1" fontId="1" fillId="3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right"/>
    </xf>
    <xf numFmtId="166" fontId="1" fillId="3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3" fontId="1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</xdr:row>
          <xdr:rowOff>95250</xdr:rowOff>
        </xdr:from>
        <xdr:to>
          <xdr:col>18</xdr:col>
          <xdr:colOff>88900</xdr:colOff>
          <xdr:row>1</xdr:row>
          <xdr:rowOff>647700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a\coisas\RDARI_2021_dez2021_2022\A61%20Fatura&#231;&#227;o%20Industriais%20Bonifacio.xlsx" TargetMode="External"/><Relationship Id="rId1" Type="http://schemas.openxmlformats.org/officeDocument/2006/relationships/externalLinkPath" Target="file:///D:\Ana\coisas\RDARI_2021_dez2021_2022\A61%20Fatura&#231;&#227;o%20Industriais%20Bonif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014"/>
      <sheetName val="Dez2014"/>
      <sheetName val="Jan2015"/>
      <sheetName val="Fev2015"/>
      <sheetName val="Mar2015"/>
      <sheetName val="Abr2015"/>
      <sheetName val="Mai2015"/>
      <sheetName val="Jun2015"/>
      <sheetName val="Jul2015"/>
      <sheetName val="Ago2015"/>
      <sheetName val="Resumo A61 €"/>
      <sheetName val="Set2015"/>
      <sheetName val="Out2015"/>
      <sheetName val="Nov2015"/>
      <sheetName val="Dez2015"/>
      <sheetName val="Resumo A61 m3"/>
      <sheetName val="Jan2016"/>
      <sheetName val="Fev2016"/>
      <sheetName val="Mar2016"/>
      <sheetName val="Abr2016"/>
      <sheetName val="Mai2016"/>
      <sheetName val="Jun2016"/>
      <sheetName val="Jul2016"/>
      <sheetName val="Jan Abr2018"/>
      <sheetName val="Mai Jun2018"/>
      <sheetName val="Jul2018"/>
      <sheetName val="Ago2018"/>
      <sheetName val="Set2018"/>
      <sheetName val="Out2018"/>
      <sheetName val="Nov2018"/>
      <sheetName val="Dez2018 Jan2019"/>
      <sheetName val="Fev Mar Abr Mai2019"/>
      <sheetName val="Jun2019"/>
      <sheetName val="Jul2019"/>
      <sheetName val="Ago Set2019"/>
      <sheetName val="Out2019"/>
      <sheetName val="Nov2019"/>
      <sheetName val="Dez2019"/>
      <sheetName val="Jan2020"/>
      <sheetName val="Fev2020"/>
      <sheetName val="Mar Abr Mai Jun Jul2020"/>
      <sheetName val="Ago2020"/>
      <sheetName val="Set2020"/>
      <sheetName val="Out Nov2020"/>
      <sheetName val="Dez2020"/>
      <sheetName val="Jan2021"/>
      <sheetName val="Fev Mar2021"/>
      <sheetName val="Abr2021"/>
      <sheetName val="Mai2021"/>
      <sheetName val="Jun2021"/>
      <sheetName val="Jul2021"/>
      <sheetName val="Ago Set Out2021"/>
      <sheetName val="Nov2021"/>
      <sheetName val="Dez2021"/>
      <sheetName val="Jan2022"/>
      <sheetName val="Fev2022"/>
      <sheetName val="Mar2022"/>
      <sheetName val="Abr2022"/>
      <sheetName val="Mai Jun2022"/>
      <sheetName val="Jul2022"/>
      <sheetName val="Ago2022"/>
      <sheetName val="Set2022"/>
      <sheetName val="Out2022"/>
      <sheetName val="Nov2022"/>
      <sheetName val="Dez2022"/>
      <sheetName val="Jan2023"/>
      <sheetName val="Fev2023"/>
      <sheetName val="Mar2023"/>
      <sheetName val="Abr2023"/>
      <sheetName val="Mai2023"/>
      <sheetName val="Jun2023"/>
      <sheetName val="Jul2023"/>
      <sheetName val="Ago2023"/>
      <sheetName val="Set2023"/>
      <sheetName val="Out2023"/>
      <sheetName val="Nov2023"/>
      <sheetName val="Dez2023"/>
      <sheetName val="Jan2024"/>
      <sheetName val="Fev2024"/>
      <sheetName val="Mar Abr2024"/>
      <sheetName val="Mai2024"/>
      <sheetName val="Jun Jul2024"/>
      <sheetName val="Ago2024"/>
      <sheetName val="Set2024"/>
      <sheetName val="Out Nov2024"/>
      <sheetName val="Dez2024"/>
      <sheetName val="Jan2025"/>
      <sheetName val="Fev2025"/>
      <sheetName val="Mar Abr2025"/>
      <sheetName val="Mai2025"/>
      <sheetName val="Jun Jul2025"/>
      <sheetName val="Ago2025"/>
      <sheetName val="Set2025"/>
      <sheetName val="Out Nov2025"/>
      <sheetName val="Dez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20">
          <cell r="L20">
            <v>311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F751-14C9-4DE6-9871-BDEED0AF8504}">
  <dimension ref="B1:Z44"/>
  <sheetViews>
    <sheetView tabSelected="1" topLeftCell="A31" workbookViewId="0">
      <selection activeCell="Q47" sqref="Q47"/>
    </sheetView>
  </sheetViews>
  <sheetFormatPr defaultColWidth="7.6328125" defaultRowHeight="15" x14ac:dyDescent="0.5"/>
  <cols>
    <col min="1" max="1" width="0.90625" style="1" customWidth="1"/>
    <col min="2" max="2" width="1.453125" style="1" customWidth="1"/>
    <col min="3" max="3" width="2.26953125" style="1" customWidth="1"/>
    <col min="4" max="4" width="10.453125" style="1" customWidth="1"/>
    <col min="5" max="5" width="2.26953125" style="1" customWidth="1"/>
    <col min="6" max="6" width="9" style="1" bestFit="1" customWidth="1"/>
    <col min="7" max="7" width="2.26953125" style="1" customWidth="1"/>
    <col min="8" max="8" width="3.36328125" style="1" bestFit="1" customWidth="1"/>
    <col min="9" max="9" width="3.6328125" style="1" customWidth="1"/>
    <col min="10" max="10" width="2.26953125" style="1" customWidth="1"/>
    <col min="11" max="11" width="5.1796875" style="1" customWidth="1"/>
    <col min="12" max="12" width="7.08984375" style="1" customWidth="1"/>
    <col min="13" max="13" width="7.6328125" style="1"/>
    <col min="14" max="15" width="4.08984375" style="1" customWidth="1"/>
    <col min="16" max="16" width="3" style="1" customWidth="1"/>
    <col min="17" max="17" width="6.6328125" style="1" customWidth="1"/>
    <col min="18" max="18" width="4.1796875" style="1" bestFit="1" customWidth="1"/>
    <col min="19" max="19" width="4.1796875" style="1" customWidth="1"/>
    <col min="20" max="20" width="5.453125" style="1" customWidth="1"/>
    <col min="21" max="21" width="8.26953125" style="1" bestFit="1" customWidth="1"/>
    <col min="22" max="22" width="2.7265625" style="1" bestFit="1" customWidth="1"/>
    <col min="23" max="23" width="0.90625" style="1" customWidth="1"/>
    <col min="24" max="24" width="0.54296875" style="1" customWidth="1"/>
    <col min="25" max="16384" width="7.6328125" style="1"/>
  </cols>
  <sheetData>
    <row r="1" spans="2:23" ht="25" x14ac:dyDescent="0.7">
      <c r="B1" s="53" t="s">
        <v>46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2:23" ht="61.5" customHeight="1" x14ac:dyDescent="0.5"/>
    <row r="3" spans="2:23" x14ac:dyDescent="0.5">
      <c r="B3" s="1" t="s">
        <v>0</v>
      </c>
      <c r="H3" s="12"/>
      <c r="I3" s="12"/>
      <c r="L3" s="6"/>
    </row>
    <row r="4" spans="2:23" ht="6" customHeight="1" x14ac:dyDescent="0.5">
      <c r="B4" s="2"/>
      <c r="C4" s="3"/>
      <c r="D4" s="3"/>
      <c r="E4" s="3"/>
      <c r="F4" s="3"/>
      <c r="G4" s="3"/>
      <c r="H4" s="13"/>
      <c r="I4" s="13"/>
      <c r="J4" s="3"/>
      <c r="K4" s="3"/>
      <c r="L4" s="14"/>
      <c r="M4" s="3"/>
      <c r="N4" s="3"/>
      <c r="O4" s="3"/>
      <c r="P4" s="3"/>
      <c r="Q4" s="3"/>
      <c r="R4" s="3"/>
      <c r="S4" s="3"/>
      <c r="T4" s="3"/>
      <c r="U4" s="3"/>
      <c r="V4" s="3"/>
      <c r="W4" s="4"/>
    </row>
    <row r="5" spans="2:23" s="17" customFormat="1" x14ac:dyDescent="0.35">
      <c r="B5" s="15"/>
      <c r="C5" s="6" t="s">
        <v>1</v>
      </c>
      <c r="D5" s="41">
        <v>46002</v>
      </c>
      <c r="E5" s="17" t="s">
        <v>2</v>
      </c>
      <c r="F5" s="41">
        <v>46042</v>
      </c>
      <c r="G5" s="18" t="s">
        <v>3</v>
      </c>
      <c r="H5" s="42">
        <f>+F5-D5+1</f>
        <v>41</v>
      </c>
      <c r="I5" s="17" t="s">
        <v>4</v>
      </c>
      <c r="J5" s="6" t="s">
        <v>5</v>
      </c>
      <c r="N5" s="19"/>
      <c r="O5" s="19"/>
      <c r="W5" s="20"/>
    </row>
    <row r="6" spans="2:23" ht="4" customHeight="1" x14ac:dyDescent="0.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1"/>
      <c r="O6" s="21"/>
      <c r="P6" s="10"/>
      <c r="Q6" s="10"/>
      <c r="R6" s="10"/>
      <c r="S6" s="10"/>
      <c r="T6" s="10"/>
      <c r="U6" s="10"/>
      <c r="V6" s="10"/>
      <c r="W6" s="11"/>
    </row>
    <row r="7" spans="2:23" x14ac:dyDescent="0.5">
      <c r="N7" s="22"/>
      <c r="O7" s="22"/>
    </row>
    <row r="8" spans="2:23" x14ac:dyDescent="0.5">
      <c r="B8" s="1" t="s">
        <v>6</v>
      </c>
    </row>
    <row r="9" spans="2:23" x14ac:dyDescent="0.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/>
    </row>
    <row r="10" spans="2:23" ht="16.5" x14ac:dyDescent="0.5">
      <c r="B10" s="5"/>
      <c r="C10" s="71" t="s">
        <v>7</v>
      </c>
      <c r="D10" s="71"/>
      <c r="F10" s="17" t="s">
        <v>8</v>
      </c>
      <c r="G10" s="17"/>
      <c r="I10" s="68"/>
      <c r="J10" s="68"/>
      <c r="K10" s="68"/>
      <c r="L10" s="68" t="s">
        <v>9</v>
      </c>
      <c r="M10" s="68"/>
      <c r="O10" s="71" t="s">
        <v>36</v>
      </c>
      <c r="P10" s="71"/>
      <c r="Q10" s="71"/>
      <c r="R10" s="71"/>
      <c r="S10" s="71"/>
      <c r="T10" s="71"/>
      <c r="U10" s="40">
        <f>+L15+L12+L17</f>
        <v>321</v>
      </c>
      <c r="V10" s="23" t="s">
        <v>10</v>
      </c>
      <c r="W10" s="8"/>
    </row>
    <row r="11" spans="2:23" x14ac:dyDescent="0.5">
      <c r="B11" s="5"/>
      <c r="C11" s="60">
        <v>45988</v>
      </c>
      <c r="D11" s="60"/>
      <c r="E11" s="23"/>
      <c r="F11" s="43">
        <v>124</v>
      </c>
      <c r="G11" s="70" t="s">
        <v>11</v>
      </c>
      <c r="H11" s="70"/>
      <c r="I11" s="70"/>
      <c r="J11" s="70"/>
      <c r="K11" s="26"/>
      <c r="L11" s="24"/>
      <c r="M11" s="24"/>
      <c r="N11" s="27"/>
      <c r="O11" s="27"/>
      <c r="W11" s="8"/>
    </row>
    <row r="12" spans="2:23" x14ac:dyDescent="0.5">
      <c r="B12" s="5"/>
      <c r="C12" s="60">
        <v>46020</v>
      </c>
      <c r="D12" s="60"/>
      <c r="E12" s="23"/>
      <c r="F12" s="43">
        <v>128</v>
      </c>
      <c r="G12" s="70" t="s">
        <v>11</v>
      </c>
      <c r="H12" s="70"/>
      <c r="I12" s="70"/>
      <c r="J12" s="70"/>
      <c r="K12" s="27"/>
      <c r="L12" s="69">
        <f>+F12-F11</f>
        <v>4</v>
      </c>
      <c r="M12" s="69"/>
      <c r="N12" s="28" t="s">
        <v>12</v>
      </c>
      <c r="O12" s="27"/>
      <c r="P12" s="6"/>
      <c r="W12" s="8"/>
    </row>
    <row r="13" spans="2:23" x14ac:dyDescent="0.5">
      <c r="B13" s="5"/>
      <c r="C13" s="16"/>
      <c r="D13" s="16"/>
      <c r="E13" s="23"/>
      <c r="F13" s="25"/>
      <c r="G13" s="27"/>
      <c r="H13" s="25"/>
      <c r="I13" s="25"/>
      <c r="J13" s="25"/>
      <c r="K13" s="25"/>
      <c r="L13" s="25"/>
      <c r="M13" s="25"/>
      <c r="N13" s="28"/>
      <c r="O13" s="27"/>
      <c r="P13" s="6"/>
      <c r="W13" s="8"/>
    </row>
    <row r="14" spans="2:23" ht="15" customHeight="1" x14ac:dyDescent="0.5">
      <c r="B14" s="5"/>
      <c r="C14" s="60">
        <v>45988</v>
      </c>
      <c r="D14" s="60"/>
      <c r="E14" s="23"/>
      <c r="F14" s="43">
        <v>132</v>
      </c>
      <c r="G14" s="26" t="s">
        <v>13</v>
      </c>
      <c r="H14" s="26"/>
      <c r="I14" s="26"/>
      <c r="J14" s="26"/>
      <c r="K14" s="29"/>
      <c r="L14" s="68"/>
      <c r="M14" s="68"/>
      <c r="N14" s="27"/>
      <c r="O14" s="27"/>
      <c r="P14" s="6"/>
      <c r="W14" s="8"/>
    </row>
    <row r="15" spans="2:23" ht="15" customHeight="1" x14ac:dyDescent="0.5">
      <c r="B15" s="5"/>
      <c r="C15" s="60">
        <v>45988</v>
      </c>
      <c r="D15" s="60"/>
      <c r="E15" s="23"/>
      <c r="F15" s="43">
        <v>138</v>
      </c>
      <c r="G15" s="26" t="s">
        <v>13</v>
      </c>
      <c r="H15" s="26"/>
      <c r="I15" s="26"/>
      <c r="J15" s="26"/>
      <c r="K15" s="27"/>
      <c r="L15" s="69">
        <f>+F15-F14</f>
        <v>6</v>
      </c>
      <c r="M15" s="69"/>
      <c r="N15" s="28" t="s">
        <v>12</v>
      </c>
      <c r="O15" s="27"/>
      <c r="P15" s="6"/>
      <c r="W15" s="8"/>
    </row>
    <row r="16" spans="2:23" ht="15" customHeight="1" x14ac:dyDescent="0.5">
      <c r="B16" s="5"/>
      <c r="C16" s="16"/>
      <c r="D16" s="16"/>
      <c r="E16" s="23"/>
      <c r="F16" s="25"/>
      <c r="G16" s="26"/>
      <c r="H16" s="26"/>
      <c r="I16" s="26"/>
      <c r="J16" s="26"/>
      <c r="K16" s="27"/>
      <c r="L16" s="25"/>
      <c r="M16" s="25"/>
      <c r="N16" s="28"/>
      <c r="O16" s="27"/>
      <c r="P16" s="6"/>
      <c r="W16" s="8"/>
    </row>
    <row r="17" spans="2:26" ht="15" customHeight="1" x14ac:dyDescent="0.5">
      <c r="B17" s="5"/>
      <c r="C17" s="60" t="s">
        <v>31</v>
      </c>
      <c r="D17" s="60"/>
      <c r="E17" s="23"/>
      <c r="F17" s="25"/>
      <c r="G17" s="27"/>
      <c r="H17" s="25"/>
      <c r="I17" s="59"/>
      <c r="J17" s="59"/>
      <c r="K17" s="59"/>
      <c r="L17" s="58">
        <f>[1]Dez2024!L20</f>
        <v>311</v>
      </c>
      <c r="M17" s="58"/>
      <c r="N17" s="28"/>
      <c r="O17" s="27"/>
      <c r="P17" s="6"/>
      <c r="W17" s="8"/>
    </row>
    <row r="18" spans="2:26" x14ac:dyDescent="0.5">
      <c r="B18" s="9"/>
      <c r="C18" s="10"/>
      <c r="D18" s="10"/>
      <c r="E18" s="10"/>
      <c r="F18" s="30"/>
      <c r="G18" s="30"/>
      <c r="H18" s="30"/>
      <c r="I18" s="30"/>
      <c r="J18" s="30"/>
      <c r="K18" s="3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/>
    </row>
    <row r="20" spans="2:26" x14ac:dyDescent="0.5">
      <c r="B20" s="17" t="s">
        <v>14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2:26" x14ac:dyDescent="0.5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"/>
      <c r="S21" s="3"/>
      <c r="T21" s="3"/>
      <c r="U21" s="3"/>
      <c r="V21" s="3"/>
      <c r="W21" s="4"/>
    </row>
    <row r="22" spans="2:26" x14ac:dyDescent="0.5">
      <c r="B22" s="15"/>
      <c r="C22" s="17" t="s">
        <v>15</v>
      </c>
      <c r="D22" s="17"/>
      <c r="E22" s="17"/>
      <c r="F22" s="17"/>
      <c r="G22" s="17"/>
      <c r="H22" s="17"/>
      <c r="I22" s="17"/>
      <c r="J22" s="17"/>
      <c r="K22" s="17"/>
      <c r="L22" s="66" t="s">
        <v>16</v>
      </c>
      <c r="M22" s="66"/>
      <c r="N22" s="66"/>
      <c r="O22" s="23"/>
      <c r="P22" s="17"/>
      <c r="Q22" s="66" t="s">
        <v>17</v>
      </c>
      <c r="R22" s="66"/>
      <c r="S22" s="23"/>
      <c r="T22" s="55" t="s">
        <v>18</v>
      </c>
      <c r="U22" s="55"/>
      <c r="V22" s="55"/>
      <c r="W22" s="8"/>
    </row>
    <row r="23" spans="2:26" x14ac:dyDescent="0.5"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W23" s="8"/>
    </row>
    <row r="24" spans="2:26" ht="16.5" x14ac:dyDescent="0.5">
      <c r="B24" s="15"/>
      <c r="C24" s="17" t="s">
        <v>39</v>
      </c>
      <c r="D24" s="17"/>
      <c r="E24" s="17"/>
      <c r="F24" s="17"/>
      <c r="G24" s="17"/>
      <c r="H24" s="17"/>
      <c r="I24" s="17"/>
      <c r="J24" s="17"/>
      <c r="K24" s="17"/>
      <c r="L24" s="17"/>
      <c r="M24" s="49">
        <f>+L12</f>
        <v>4</v>
      </c>
      <c r="N24" s="23" t="s">
        <v>10</v>
      </c>
      <c r="O24" s="17"/>
      <c r="P24" s="17" t="s">
        <v>37</v>
      </c>
      <c r="Q24" s="44">
        <v>1.6437999999999999</v>
      </c>
      <c r="R24" s="34" t="s">
        <v>19</v>
      </c>
      <c r="S24" s="35"/>
      <c r="T24" s="64">
        <f>+Q24*M24</f>
        <v>6.5751999999999997</v>
      </c>
      <c r="U24" s="64"/>
      <c r="V24" s="36" t="s">
        <v>20</v>
      </c>
      <c r="W24" s="8"/>
    </row>
    <row r="25" spans="2:26" ht="16.5" x14ac:dyDescent="0.5">
      <c r="B25" s="15"/>
      <c r="C25" s="17" t="s">
        <v>21</v>
      </c>
      <c r="D25" s="17"/>
      <c r="E25" s="17"/>
      <c r="F25" s="17"/>
      <c r="G25" s="17"/>
      <c r="H25" s="17"/>
      <c r="I25" s="17"/>
      <c r="J25" s="17"/>
      <c r="K25" s="27"/>
      <c r="M25" s="49">
        <f>L15+L17</f>
        <v>317</v>
      </c>
      <c r="N25" s="23" t="s">
        <v>10</v>
      </c>
      <c r="O25" s="23"/>
      <c r="P25" s="33" t="s">
        <v>37</v>
      </c>
      <c r="Q25" s="44">
        <v>1.8264</v>
      </c>
      <c r="R25" s="34" t="s">
        <v>19</v>
      </c>
      <c r="S25" s="35"/>
      <c r="T25" s="64">
        <f>+Q25*M25</f>
        <v>578.96879999999999</v>
      </c>
      <c r="U25" s="64"/>
      <c r="V25" s="36" t="s">
        <v>20</v>
      </c>
      <c r="W25" s="8"/>
    </row>
    <row r="26" spans="2:26" x14ac:dyDescent="0.5">
      <c r="B26" s="15"/>
      <c r="C26" s="67" t="s">
        <v>40</v>
      </c>
      <c r="D26" s="67"/>
      <c r="E26" s="67"/>
      <c r="F26" s="67"/>
      <c r="G26" s="67"/>
      <c r="H26" s="67"/>
      <c r="I26" s="67"/>
      <c r="J26" s="67"/>
      <c r="K26" s="67"/>
      <c r="M26" s="50">
        <f>H5</f>
        <v>41</v>
      </c>
      <c r="N26" s="23" t="s">
        <v>4</v>
      </c>
      <c r="O26" s="23"/>
      <c r="P26" s="33" t="s">
        <v>38</v>
      </c>
      <c r="Q26" s="44">
        <v>0.42570000000000002</v>
      </c>
      <c r="R26" s="34" t="s">
        <v>22</v>
      </c>
      <c r="S26" s="35"/>
      <c r="T26" s="64">
        <f>+Q26*M26</f>
        <v>17.453700000000001</v>
      </c>
      <c r="U26" s="64"/>
      <c r="V26" s="36" t="s">
        <v>20</v>
      </c>
      <c r="W26" s="8"/>
      <c r="Z26" s="37"/>
    </row>
    <row r="27" spans="2:26" x14ac:dyDescent="0.5">
      <c r="B27" s="5"/>
      <c r="C27" s="17"/>
      <c r="D27" s="17"/>
      <c r="E27" s="17"/>
      <c r="F27" s="17"/>
      <c r="G27" s="17"/>
      <c r="H27" s="17"/>
      <c r="I27" s="17"/>
      <c r="J27" s="17"/>
      <c r="K27" s="38"/>
      <c r="L27" s="39"/>
      <c r="M27" s="39"/>
      <c r="N27" s="23"/>
      <c r="O27" s="23"/>
      <c r="P27" s="33"/>
      <c r="Q27" s="33"/>
      <c r="R27" s="34"/>
      <c r="S27" s="35"/>
      <c r="T27" s="36"/>
      <c r="U27" s="36"/>
      <c r="V27" s="36"/>
      <c r="W27" s="8"/>
    </row>
    <row r="28" spans="2:26" x14ac:dyDescent="0.5">
      <c r="B28" s="5"/>
      <c r="C28" s="17" t="s">
        <v>32</v>
      </c>
      <c r="D28" s="17"/>
      <c r="E28" s="17"/>
      <c r="F28" s="17"/>
      <c r="G28" s="17"/>
      <c r="H28" s="17"/>
      <c r="I28" s="61">
        <v>45988</v>
      </c>
      <c r="J28" s="61"/>
      <c r="K28" s="61"/>
      <c r="L28" s="18"/>
      <c r="M28" s="18"/>
      <c r="N28" s="23"/>
      <c r="O28" s="23"/>
      <c r="P28" s="33"/>
      <c r="Q28" s="33"/>
      <c r="R28" s="35"/>
      <c r="S28" s="35"/>
      <c r="T28" s="35"/>
      <c r="U28" s="35"/>
      <c r="V28" s="35"/>
      <c r="W28" s="8"/>
    </row>
    <row r="29" spans="2:26" ht="16.5" x14ac:dyDescent="0.5">
      <c r="B29" s="5"/>
      <c r="C29" s="17" t="s">
        <v>23</v>
      </c>
      <c r="D29" s="17"/>
      <c r="E29" s="17"/>
      <c r="F29" s="17"/>
      <c r="G29" s="17"/>
      <c r="H29" s="17"/>
      <c r="I29" s="17"/>
      <c r="J29" s="17"/>
      <c r="K29" s="38"/>
      <c r="L29" s="62">
        <f>U10</f>
        <v>321</v>
      </c>
      <c r="M29" s="62"/>
      <c r="N29" s="23" t="s">
        <v>10</v>
      </c>
      <c r="O29" s="23"/>
      <c r="P29" s="33"/>
      <c r="Q29" s="34" t="s">
        <v>24</v>
      </c>
      <c r="R29" s="35"/>
      <c r="S29" s="35"/>
      <c r="T29" s="35"/>
      <c r="U29" s="35"/>
      <c r="V29" s="35"/>
      <c r="W29" s="8"/>
    </row>
    <row r="30" spans="2:26" x14ac:dyDescent="0.5">
      <c r="B30" s="5"/>
      <c r="C30" s="17" t="s">
        <v>25</v>
      </c>
      <c r="D30" s="17"/>
      <c r="E30" s="17"/>
      <c r="F30" s="17"/>
      <c r="G30" s="17"/>
      <c r="H30" s="17"/>
      <c r="I30" s="17"/>
      <c r="J30" s="17"/>
      <c r="K30" s="38"/>
      <c r="L30" s="63">
        <v>400</v>
      </c>
      <c r="M30" s="63"/>
      <c r="N30" s="23" t="s">
        <v>26</v>
      </c>
      <c r="O30" s="23"/>
      <c r="P30" s="33" t="s">
        <v>41</v>
      </c>
      <c r="Q30" s="44">
        <v>0.34770000000000001</v>
      </c>
      <c r="R30" s="34" t="s">
        <v>27</v>
      </c>
      <c r="S30" s="35"/>
      <c r="T30" s="64">
        <f>IF(L30&lt;=300,0,Q30*L29*(L30-300)/1000)</f>
        <v>11.16117</v>
      </c>
      <c r="U30" s="64"/>
      <c r="V30" s="36" t="s">
        <v>20</v>
      </c>
      <c r="W30" s="8"/>
    </row>
    <row r="31" spans="2:26" x14ac:dyDescent="0.5">
      <c r="B31" s="5"/>
      <c r="C31" s="17" t="s">
        <v>28</v>
      </c>
      <c r="D31" s="17"/>
      <c r="E31" s="17"/>
      <c r="F31" s="17"/>
      <c r="G31" s="17"/>
      <c r="H31" s="17"/>
      <c r="I31" s="17"/>
      <c r="J31" s="17"/>
      <c r="K31" s="38"/>
      <c r="L31" s="63">
        <v>6</v>
      </c>
      <c r="M31" s="63"/>
      <c r="N31" s="23" t="s">
        <v>26</v>
      </c>
      <c r="O31" s="23"/>
      <c r="P31" s="33" t="s">
        <v>43</v>
      </c>
      <c r="Q31" s="44">
        <v>0.1225</v>
      </c>
      <c r="R31" s="34" t="s">
        <v>27</v>
      </c>
      <c r="S31" s="35"/>
      <c r="T31" s="64">
        <f>IF(L31&lt;=200,0,Q31*L29*(L31-200)/1000)</f>
        <v>0</v>
      </c>
      <c r="U31" s="64"/>
      <c r="V31" s="36" t="s">
        <v>20</v>
      </c>
      <c r="W31" s="8"/>
    </row>
    <row r="32" spans="2:26" x14ac:dyDescent="0.5">
      <c r="B32" s="5"/>
      <c r="C32" s="17" t="s">
        <v>29</v>
      </c>
      <c r="D32" s="17"/>
      <c r="E32" s="17"/>
      <c r="F32" s="17"/>
      <c r="G32" s="17"/>
      <c r="H32" s="17"/>
      <c r="I32" s="17"/>
      <c r="J32" s="17"/>
      <c r="K32" s="38"/>
      <c r="L32" s="65">
        <v>6.1</v>
      </c>
      <c r="M32" s="65"/>
      <c r="N32" s="23" t="s">
        <v>26</v>
      </c>
      <c r="O32" s="23"/>
      <c r="P32" s="33" t="s">
        <v>42</v>
      </c>
      <c r="Q32" s="44">
        <v>0.18410000000000001</v>
      </c>
      <c r="R32" s="34" t="s">
        <v>27</v>
      </c>
      <c r="S32" s="35"/>
      <c r="T32" s="64">
        <f>IF(L32&lt;=300,0,Q32*L29*(L32-300)/1000)</f>
        <v>0</v>
      </c>
      <c r="U32" s="64"/>
      <c r="V32" s="36" t="s">
        <v>20</v>
      </c>
      <c r="W32" s="8"/>
    </row>
    <row r="33" spans="2:23" x14ac:dyDescent="0.5">
      <c r="B33" s="5"/>
      <c r="C33" s="17"/>
      <c r="D33" s="17"/>
      <c r="E33" s="17"/>
      <c r="F33" s="17"/>
      <c r="G33" s="17"/>
      <c r="H33" s="17"/>
      <c r="I33" s="17"/>
      <c r="J33" s="17"/>
      <c r="K33" s="38"/>
      <c r="L33" s="39"/>
      <c r="M33" s="39"/>
      <c r="N33" s="23"/>
      <c r="O33" s="23"/>
      <c r="P33" s="33"/>
      <c r="Q33" s="33"/>
      <c r="R33" s="34"/>
      <c r="S33" s="35"/>
      <c r="T33" s="36"/>
      <c r="U33" s="36"/>
      <c r="V33" s="36"/>
      <c r="W33" s="8"/>
    </row>
    <row r="34" spans="2:23" x14ac:dyDescent="0.5">
      <c r="B34" s="5"/>
      <c r="C34" s="46" t="s">
        <v>35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8">
        <f>ROUND(SUM(T24:U33),2)</f>
        <v>614.16</v>
      </c>
      <c r="V34" s="36"/>
      <c r="W34" s="8"/>
    </row>
    <row r="35" spans="2:23" ht="16.5" x14ac:dyDescent="0.5">
      <c r="B35" s="5"/>
      <c r="C35" s="1" t="s">
        <v>34</v>
      </c>
      <c r="L35" s="54">
        <f>+U10</f>
        <v>321</v>
      </c>
      <c r="M35" s="55"/>
      <c r="N35" s="23" t="s">
        <v>10</v>
      </c>
      <c r="Q35" s="45">
        <v>1.8700000000000001E-2</v>
      </c>
      <c r="R35" s="34" t="s">
        <v>19</v>
      </c>
      <c r="T35" s="56">
        <f>ROUND(Q35*L35,2)</f>
        <v>6</v>
      </c>
      <c r="U35" s="56"/>
      <c r="V35" s="36" t="s">
        <v>20</v>
      </c>
      <c r="W35" s="8"/>
    </row>
    <row r="36" spans="2:23" ht="9" customHeight="1" x14ac:dyDescent="0.5">
      <c r="B36" s="5"/>
      <c r="T36" s="7"/>
      <c r="U36" s="7"/>
      <c r="W36" s="8"/>
    </row>
    <row r="37" spans="2:23" x14ac:dyDescent="0.5">
      <c r="B37" s="5"/>
      <c r="C37" s="47" t="s">
        <v>30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7">
        <f>SUM(T34:U35)</f>
        <v>620.16</v>
      </c>
      <c r="U37" s="57"/>
      <c r="V37" s="36" t="s">
        <v>20</v>
      </c>
      <c r="W37" s="8"/>
    </row>
    <row r="38" spans="2:23" ht="8" customHeight="1" x14ac:dyDescent="0.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1"/>
    </row>
    <row r="40" spans="2:23" x14ac:dyDescent="0.5">
      <c r="B40" s="1" t="s">
        <v>33</v>
      </c>
    </row>
    <row r="42" spans="2:23" x14ac:dyDescent="0.5">
      <c r="D42" s="45" t="s">
        <v>47</v>
      </c>
      <c r="E42" s="45"/>
      <c r="F42" s="45"/>
    </row>
    <row r="43" spans="2:23" x14ac:dyDescent="0.5">
      <c r="D43" s="51" t="s">
        <v>44</v>
      </c>
      <c r="E43" s="51"/>
      <c r="F43" s="51"/>
    </row>
    <row r="44" spans="2:23" x14ac:dyDescent="0.5">
      <c r="D44" s="52" t="s">
        <v>45</v>
      </c>
      <c r="E44" s="52"/>
      <c r="F44" s="52"/>
    </row>
  </sheetData>
  <mergeCells count="35">
    <mergeCell ref="O10:T10"/>
    <mergeCell ref="C10:D10"/>
    <mergeCell ref="I10:K10"/>
    <mergeCell ref="L10:M10"/>
    <mergeCell ref="C11:D11"/>
    <mergeCell ref="G11:J11"/>
    <mergeCell ref="C14:D14"/>
    <mergeCell ref="L14:M14"/>
    <mergeCell ref="C15:D15"/>
    <mergeCell ref="L15:M15"/>
    <mergeCell ref="C12:D12"/>
    <mergeCell ref="G12:J12"/>
    <mergeCell ref="L12:M12"/>
    <mergeCell ref="Q22:R22"/>
    <mergeCell ref="T22:V22"/>
    <mergeCell ref="T24:U24"/>
    <mergeCell ref="T25:U25"/>
    <mergeCell ref="C26:K26"/>
    <mergeCell ref="T26:U26"/>
    <mergeCell ref="B1:V1"/>
    <mergeCell ref="L35:M35"/>
    <mergeCell ref="T35:U35"/>
    <mergeCell ref="T37:U37"/>
    <mergeCell ref="L17:M17"/>
    <mergeCell ref="I17:K17"/>
    <mergeCell ref="C17:D17"/>
    <mergeCell ref="I28:K28"/>
    <mergeCell ref="L29:M29"/>
    <mergeCell ref="L30:M30"/>
    <mergeCell ref="T30:U30"/>
    <mergeCell ref="L31:M31"/>
    <mergeCell ref="T31:U31"/>
    <mergeCell ref="L32:M32"/>
    <mergeCell ref="T32:U32"/>
    <mergeCell ref="L22:N2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8" r:id="rId3">
          <objectPr defaultSize="0" autoPict="0" r:id="rId4">
            <anchor moveWithCells="1">
              <from>
                <xdr:col>3</xdr:col>
                <xdr:colOff>260350</xdr:colOff>
                <xdr:row>1</xdr:row>
                <xdr:rowOff>95250</xdr:rowOff>
              </from>
              <to>
                <xdr:col>18</xdr:col>
                <xdr:colOff>88900</xdr:colOff>
                <xdr:row>1</xdr:row>
                <xdr:rowOff>647700</xdr:rowOff>
              </to>
            </anchor>
          </objectPr>
        </oleObject>
      </mc:Choice>
      <mc:Fallback>
        <oleObject progId="Equation.3" shapeId="102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Nunes</dc:creator>
  <cp:lastModifiedBy>Rita Caetano</cp:lastModifiedBy>
  <dcterms:created xsi:type="dcterms:W3CDTF">2026-01-20T15:07:16Z</dcterms:created>
  <dcterms:modified xsi:type="dcterms:W3CDTF">2026-07-01T16:20:26Z</dcterms:modified>
</cp:coreProperties>
</file>